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255"/>
  </bookViews>
  <sheets>
    <sheet name="Коригування ціни" sheetId="1" r:id="rId1"/>
    <sheet name="Послуга порівняння" sheetId="8" r:id="rId2"/>
    <sheet name="порівняння населення" sheetId="10" r:id="rId3"/>
    <sheet name="Порівняння БО" sheetId="11" r:id="rId4"/>
    <sheet name="Порівняння інші" sheetId="12" r:id="rId5"/>
  </sheets>
  <calcPr calcId="152511" fullPrecision="0"/>
</workbook>
</file>

<file path=xl/calcChain.xml><?xml version="1.0" encoding="utf-8"?>
<calcChain xmlns="http://schemas.openxmlformats.org/spreadsheetml/2006/main">
  <c r="E14" i="1" l="1"/>
  <c r="E6" i="10" l="1"/>
  <c r="D11" i="1" l="1"/>
  <c r="B11" i="1"/>
  <c r="H8" i="8" l="1"/>
  <c r="G8" i="8"/>
  <c r="G6" i="10" l="1"/>
  <c r="F5" i="12" l="1"/>
  <c r="G19" i="12" s="1"/>
  <c r="H6" i="12"/>
  <c r="G12" i="12"/>
  <c r="F12" i="12"/>
  <c r="G6" i="12"/>
  <c r="D12" i="12"/>
  <c r="C12" i="12"/>
  <c r="D6" i="12"/>
  <c r="C5" i="12"/>
  <c r="H6" i="11"/>
  <c r="G12" i="11"/>
  <c r="F12" i="11"/>
  <c r="G6" i="11"/>
  <c r="G7" i="11" s="1"/>
  <c r="F7" i="11"/>
  <c r="G5" i="11"/>
  <c r="G16" i="11" s="1"/>
  <c r="G17" i="11" s="1"/>
  <c r="F5" i="11"/>
  <c r="D12" i="11"/>
  <c r="C12" i="11"/>
  <c r="D6" i="11"/>
  <c r="D7" i="11" s="1"/>
  <c r="C7" i="11"/>
  <c r="H7" i="11" s="1"/>
  <c r="D5" i="11"/>
  <c r="D16" i="11" s="1"/>
  <c r="D17" i="11" s="1"/>
  <c r="C5" i="11"/>
  <c r="G12" i="10"/>
  <c r="F12" i="10"/>
  <c r="D12" i="10"/>
  <c r="C12" i="10"/>
  <c r="F7" i="10"/>
  <c r="C7" i="10"/>
  <c r="G7" i="10"/>
  <c r="H6" i="10"/>
  <c r="D6" i="10"/>
  <c r="D7" i="10" s="1"/>
  <c r="G5" i="10"/>
  <c r="G16" i="10" s="1"/>
  <c r="F5" i="10"/>
  <c r="C5" i="10"/>
  <c r="G12" i="8"/>
  <c r="F12" i="8"/>
  <c r="D12" i="8"/>
  <c r="C12" i="8"/>
  <c r="D6" i="8"/>
  <c r="C5" i="8"/>
  <c r="C15" i="8" s="1"/>
  <c r="C15" i="10" l="1"/>
  <c r="D19" i="10"/>
  <c r="C15" i="11"/>
  <c r="D19" i="11"/>
  <c r="C15" i="12"/>
  <c r="D19" i="12"/>
  <c r="F15" i="11"/>
  <c r="G19" i="11"/>
  <c r="F15" i="10"/>
  <c r="G19" i="10"/>
  <c r="F15" i="12"/>
  <c r="H17" i="11"/>
  <c r="H6" i="8"/>
  <c r="G6" i="8"/>
  <c r="G5" i="8" s="1"/>
  <c r="H7" i="10"/>
  <c r="D5" i="10"/>
  <c r="D16" i="10" s="1"/>
  <c r="D17" i="10" s="1"/>
  <c r="F5" i="8"/>
  <c r="F7" i="8"/>
  <c r="G7" i="12"/>
  <c r="G5" i="12"/>
  <c r="G16" i="12" s="1"/>
  <c r="G17" i="12" s="1"/>
  <c r="F7" i="12"/>
  <c r="D7" i="12"/>
  <c r="D5" i="12"/>
  <c r="C7" i="12"/>
  <c r="H16" i="11"/>
  <c r="H5" i="11"/>
  <c r="D7" i="8"/>
  <c r="D5" i="8"/>
  <c r="D16" i="8" s="1"/>
  <c r="C7" i="8"/>
  <c r="F15" i="8" l="1"/>
  <c r="G19" i="8"/>
  <c r="H7" i="12"/>
  <c r="G7" i="8"/>
  <c r="H5" i="10"/>
  <c r="H7" i="8"/>
  <c r="G16" i="8"/>
  <c r="G17" i="8" s="1"/>
  <c r="H5" i="8"/>
  <c r="D16" i="12"/>
  <c r="H5" i="12"/>
  <c r="H16" i="10"/>
  <c r="G17" i="10"/>
  <c r="H17" i="10" s="1"/>
  <c r="H16" i="12" l="1"/>
  <c r="D17" i="12"/>
  <c r="H17" i="12" s="1"/>
  <c r="H17" i="8"/>
  <c r="H16" i="8"/>
  <c r="D9" i="1"/>
  <c r="B9" i="1"/>
</calcChain>
</file>

<file path=xl/sharedStrings.xml><?xml version="1.0" encoding="utf-8"?>
<sst xmlns="http://schemas.openxmlformats.org/spreadsheetml/2006/main" count="225" uniqueCount="65">
  <si>
    <t>Ціна на природній газ НАК "Нафтогаз України"</t>
  </si>
  <si>
    <t>Тариф на послуги транспортування природного газу НАК "Нафтогаз України"</t>
  </si>
  <si>
    <t>Показники</t>
  </si>
  <si>
    <t>Підстава</t>
  </si>
  <si>
    <t>В діючому тарифі</t>
  </si>
  <si>
    <t>Х</t>
  </si>
  <si>
    <t>Тариф на послуги розподілу природного газу ПАТ "Шепетівкагаз"</t>
  </si>
  <si>
    <t>без ПДВ</t>
  </si>
  <si>
    <t>Ціна за 1тис.м3 без ПДВ</t>
  </si>
  <si>
    <t>№ з/п</t>
  </si>
  <si>
    <t>Найменування показників</t>
  </si>
  <si>
    <t>тис.грн</t>
  </si>
  <si>
    <t>грн/Гкал</t>
  </si>
  <si>
    <t>Повна собівартість, у т.ч.:</t>
  </si>
  <si>
    <t>витрати на паливо, у т.ч.</t>
  </si>
  <si>
    <t>природний газ</t>
  </si>
  <si>
    <t>витрати на електроенергію без потреб власних ТЕЦ, ТЕС, АЕС, КГУ</t>
  </si>
  <si>
    <t xml:space="preserve"> витрати на оплату праці з відрахуваннями на соціальні заходи без потреб власних ТЕЦ, ТЕС, АЕС, КГУ</t>
  </si>
  <si>
    <t>амортизаційні відрахування без потреб власних ТЕЦ, ТЕС, АЕС, КГУ</t>
  </si>
  <si>
    <t>інші витрати  собівартості без потреб власних ТЕЦ, ТЕС, АЕС, КГУ</t>
  </si>
  <si>
    <t>Розрахунковий прибуток, у т.ч.:</t>
  </si>
  <si>
    <t>податок на прибуток</t>
  </si>
  <si>
    <t>х</t>
  </si>
  <si>
    <t>Тарифи на теплову енергію, грн./Гкал без ПДВ</t>
  </si>
  <si>
    <t>Тарифи на теплову енергію, грн./Гкал з ПДВ</t>
  </si>
  <si>
    <t>Обсяг реалізованої теплової енергії власним споживачам, Гкал</t>
  </si>
  <si>
    <t>Рівень рентабельності, %</t>
  </si>
  <si>
    <t>1.1</t>
  </si>
  <si>
    <t>1.2</t>
  </si>
  <si>
    <t>1.1.1</t>
  </si>
  <si>
    <t>1.3</t>
  </si>
  <si>
    <t>1.4</t>
  </si>
  <si>
    <t>1.5</t>
  </si>
  <si>
    <t>2.1</t>
  </si>
  <si>
    <t>2.2</t>
  </si>
  <si>
    <t>інше використання прибутку (обігові кошти)</t>
  </si>
  <si>
    <t>Вартість теплової енергії за відповідними тарифами</t>
  </si>
  <si>
    <t>Додаткова угода до договору постачання природного газу;№3255/1920-ТЕ-34;  №3256/1920-БО-34;  №3257/1920-КП-34;</t>
  </si>
  <si>
    <t xml:space="preserve">Коефіцієнт здорожчення ціни природного газу </t>
  </si>
  <si>
    <t>відхилення,%</t>
  </si>
  <si>
    <t>Постанова НКРЕКП                                                             від 16.12.2020 №2465</t>
  </si>
  <si>
    <t>Постанова НКРЕКП                                                        №3013 від 24.12.2019 року</t>
  </si>
  <si>
    <t>Діючий тариф</t>
  </si>
  <si>
    <t>Тариф з урахуванням коефіцієнта коригування</t>
  </si>
  <si>
    <t>В тарифі з урахуванням коригування ціни палива</t>
  </si>
  <si>
    <t>Разом без ПДВ,                  грн/1000 куб.м</t>
  </si>
  <si>
    <t>Сума ПДВ</t>
  </si>
  <si>
    <t>Всього з ПДВ,                  грн/1000 куб.м</t>
  </si>
  <si>
    <t>+20,1</t>
  </si>
  <si>
    <t>+16,8</t>
  </si>
  <si>
    <t>% збільшення/      зменшення</t>
  </si>
  <si>
    <t>Постанова НКРЕКП № 3013 від 24.12.2019року</t>
  </si>
  <si>
    <t xml:space="preserve">Додаткова угода до договору постачання природного газу; №3255/1920-ТЕ-34;    №3256/1920-БО-34;  №3257/1920-КП-34;                                             Прейскурант ціни на газ з 01 січня 2021 року з офіційного веб- сайту НАК «Нафтогаз України» </t>
  </si>
  <si>
    <t>Ціна природного газу врахована  у діючому та плановому тарифі на теплову енергію (її виробництво, транспортування                                    і постачання) та послуг з постачання теплової енергії на 2020-2021рр.</t>
  </si>
  <si>
    <t>Вартість природного газу                           (з врахуванням транспортування і розподілу) за 1000 м.куб без ПДВ  з січня 2021 року</t>
  </si>
  <si>
    <t>Вартість природного газу                             (з врахуванням транспортування і розподілу) за 1000 м.куб без ПДВ   в діючому тарифі згідно рішення №1 від 16.01.2021</t>
  </si>
  <si>
    <t>* Коефіцієнт здорожчення ціни природного газу  за січень 2021 року</t>
  </si>
  <si>
    <t xml:space="preserve">Структура тарифу на послугу з постачання теплової енергії для потреб населення                                                                                                                            Шепетівського підприємства теплових мереж </t>
  </si>
  <si>
    <t xml:space="preserve">Структура тарифу на теплову енергію для потреб населення                                                                                                                                                                  Шепетівського підприємства теплових мереж </t>
  </si>
  <si>
    <t xml:space="preserve">Структура тарифу на теплову енергію для потреб бюджетних установ ( її виробництво, транспортування та постачання)                                                                                                                Шепетівського підприємства теплових мереж </t>
  </si>
  <si>
    <t xml:space="preserve">Структура тарифу на теплову енергію для потреб інших споживачів (крім населення) ( її виробництво, транспортування та постачання)                                                                                                Шепетівського підприємства теплових мереж </t>
  </si>
  <si>
    <t>:</t>
  </si>
  <si>
    <t>=</t>
  </si>
  <si>
    <t>коригуючий коефіцієнт*</t>
  </si>
  <si>
    <t>Адміністрація Шепетівського підприємства теплових мереж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</si>
</sst>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0.0000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7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/>
    <xf numFmtId="0" fontId="2" fillId="0" borderId="0" xfId="0" applyFont="1" applyAlignment="1"/>
    <xf numFmtId="0" fontId="1" fillId="0" borderId="0" xfId="0" applyFont="1" applyAlignment="1">
      <alignment horizontal="right"/>
    </xf>
    <xf numFmtId="0" fontId="6" fillId="0" borderId="1" xfId="0" applyFont="1" applyBorder="1" applyAlignment="1"/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justify" wrapText="1"/>
    </xf>
    <xf numFmtId="2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8" fillId="0" borderId="0" xfId="0" applyFont="1" applyAlignment="1"/>
    <xf numFmtId="0" fontId="2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3" xfId="0" applyFont="1" applyBorder="1" applyAlignment="1"/>
    <xf numFmtId="0" fontId="1" fillId="0" borderId="3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1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3" xfId="0" applyFont="1" applyBorder="1" applyAlignment="1"/>
    <xf numFmtId="0" fontId="12" fillId="0" borderId="2" xfId="0" applyFont="1" applyBorder="1" applyAlignment="1">
      <alignment horizontal="center" wrapText="1"/>
    </xf>
    <xf numFmtId="0" fontId="13" fillId="0" borderId="0" xfId="0" applyFont="1" applyAlignment="1"/>
    <xf numFmtId="9" fontId="1" fillId="0" borderId="1" xfId="1" applyNumberFormat="1" applyFont="1" applyBorder="1" applyAlignment="1">
      <alignment horizontal="center" wrapText="1"/>
    </xf>
    <xf numFmtId="164" fontId="1" fillId="0" borderId="1" xfId="1" applyNumberFormat="1" applyFont="1" applyBorder="1" applyAlignment="1">
      <alignment horizontal="center" wrapText="1"/>
    </xf>
    <xf numFmtId="9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65" fontId="1" fillId="0" borderId="3" xfId="0" applyNumberFormat="1" applyFont="1" applyBorder="1" applyAlignment="1">
      <alignment horizontal="center" wrapText="1"/>
    </xf>
    <xf numFmtId="0" fontId="8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1" applyNumberFormat="1" applyFont="1" applyBorder="1" applyAlignment="1">
      <alignment horizontal="center" vertical="center" wrapText="1"/>
    </xf>
    <xf numFmtId="164" fontId="1" fillId="0" borderId="1" xfId="1" applyNumberFormat="1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2" fontId="2" fillId="0" borderId="0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165" fontId="1" fillId="0" borderId="0" xfId="0" applyNumberFormat="1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D16" sqref="D16:F16"/>
    </sheetView>
  </sheetViews>
  <sheetFormatPr defaultRowHeight="15.75" x14ac:dyDescent="0.25"/>
  <cols>
    <col min="1" max="1" width="30.140625" style="4" customWidth="1"/>
    <col min="2" max="2" width="16.5703125" style="2" customWidth="1"/>
    <col min="3" max="3" width="29" style="2" customWidth="1"/>
    <col min="4" max="4" width="17.5703125" style="2" customWidth="1"/>
    <col min="5" max="5" width="45.42578125" style="2" customWidth="1"/>
    <col min="6" max="6" width="14" style="2" bestFit="1" customWidth="1"/>
    <col min="7" max="16384" width="9.140625" style="2"/>
  </cols>
  <sheetData>
    <row r="1" spans="1:6" x14ac:dyDescent="0.25">
      <c r="A1" s="55"/>
    </row>
    <row r="2" spans="1:6" ht="36.75" customHeight="1" x14ac:dyDescent="0.25">
      <c r="A2" s="66" t="s">
        <v>53</v>
      </c>
      <c r="B2" s="66"/>
      <c r="C2" s="66"/>
      <c r="D2" s="66"/>
      <c r="E2" s="66"/>
      <c r="F2" s="66"/>
    </row>
    <row r="4" spans="1:6" x14ac:dyDescent="0.25">
      <c r="A4" s="69" t="s">
        <v>2</v>
      </c>
      <c r="B4" s="69" t="s">
        <v>4</v>
      </c>
      <c r="C4" s="69"/>
      <c r="D4" s="69" t="s">
        <v>44</v>
      </c>
      <c r="E4" s="69"/>
      <c r="F4" s="64" t="s">
        <v>50</v>
      </c>
    </row>
    <row r="5" spans="1:6" ht="47.25" x14ac:dyDescent="0.25">
      <c r="A5" s="69"/>
      <c r="B5" s="3" t="s">
        <v>8</v>
      </c>
      <c r="C5" s="3" t="s">
        <v>3</v>
      </c>
      <c r="D5" s="3" t="s">
        <v>8</v>
      </c>
      <c r="E5" s="3" t="s">
        <v>3</v>
      </c>
      <c r="F5" s="65"/>
    </row>
    <row r="6" spans="1:6" s="10" customFormat="1" ht="78.75" customHeight="1" x14ac:dyDescent="0.25">
      <c r="A6" s="28" t="s">
        <v>0</v>
      </c>
      <c r="B6" s="6">
        <v>6103.1</v>
      </c>
      <c r="C6" s="30" t="s">
        <v>37</v>
      </c>
      <c r="D6" s="6">
        <v>7331.45</v>
      </c>
      <c r="E6" s="30" t="s">
        <v>52</v>
      </c>
      <c r="F6" s="57" t="s">
        <v>48</v>
      </c>
    </row>
    <row r="7" spans="1:6" s="11" customFormat="1" ht="63" x14ac:dyDescent="0.25">
      <c r="A7" s="28" t="s">
        <v>1</v>
      </c>
      <c r="B7" s="6">
        <v>124.16</v>
      </c>
      <c r="C7" s="1" t="s">
        <v>51</v>
      </c>
      <c r="D7" s="6">
        <v>124.16</v>
      </c>
      <c r="E7" s="1" t="s">
        <v>41</v>
      </c>
      <c r="F7" s="1"/>
    </row>
    <row r="8" spans="1:6" s="11" customFormat="1" ht="47.25" x14ac:dyDescent="0.25">
      <c r="A8" s="28" t="s">
        <v>6</v>
      </c>
      <c r="B8" s="6">
        <v>1090</v>
      </c>
      <c r="C8" s="1" t="s">
        <v>40</v>
      </c>
      <c r="D8" s="6">
        <v>1090</v>
      </c>
      <c r="E8" s="1" t="s">
        <v>40</v>
      </c>
      <c r="F8" s="1"/>
    </row>
    <row r="9" spans="1:6" s="4" customFormat="1" ht="31.5" x14ac:dyDescent="0.25">
      <c r="A9" s="1" t="s">
        <v>45</v>
      </c>
      <c r="B9" s="6">
        <f>B6+B7+B8</f>
        <v>7317.26</v>
      </c>
      <c r="C9" s="6" t="s">
        <v>5</v>
      </c>
      <c r="D9" s="6">
        <f t="shared" ref="D9" si="0">D6+D7+D8</f>
        <v>8545.61</v>
      </c>
      <c r="E9" s="1" t="s">
        <v>5</v>
      </c>
      <c r="F9" s="57" t="s">
        <v>49</v>
      </c>
    </row>
    <row r="10" spans="1:6" x14ac:dyDescent="0.25">
      <c r="A10" s="52" t="s">
        <v>46</v>
      </c>
      <c r="B10" s="1">
        <v>1463.45</v>
      </c>
      <c r="C10" s="6" t="s">
        <v>5</v>
      </c>
      <c r="D10" s="1">
        <v>1709.12</v>
      </c>
      <c r="E10" s="1" t="s">
        <v>5</v>
      </c>
      <c r="F10" s="1"/>
    </row>
    <row r="11" spans="1:6" ht="31.5" x14ac:dyDescent="0.25">
      <c r="A11" s="52" t="s">
        <v>47</v>
      </c>
      <c r="B11" s="5">
        <f>B9+B10</f>
        <v>8780.7099999999991</v>
      </c>
      <c r="C11" s="5" t="s">
        <v>5</v>
      </c>
      <c r="D11" s="5">
        <f>D9+D10</f>
        <v>10254.73</v>
      </c>
      <c r="E11" s="52" t="s">
        <v>5</v>
      </c>
      <c r="F11" s="56" t="s">
        <v>49</v>
      </c>
    </row>
    <row r="12" spans="1:6" x14ac:dyDescent="0.25">
      <c r="A12" s="7"/>
      <c r="B12" s="58"/>
      <c r="C12" s="58"/>
      <c r="D12" s="58"/>
      <c r="E12" s="7"/>
      <c r="F12" s="59"/>
    </row>
    <row r="13" spans="1:6" ht="15.75" customHeight="1" x14ac:dyDescent="0.25">
      <c r="A13" s="67" t="s">
        <v>56</v>
      </c>
      <c r="B13" s="67"/>
      <c r="C13" s="67"/>
      <c r="D13" s="68"/>
      <c r="E13" s="68"/>
      <c r="F13" s="59"/>
    </row>
    <row r="14" spans="1:6" ht="18.75" x14ac:dyDescent="0.25">
      <c r="A14" s="2">
        <v>8545.61</v>
      </c>
      <c r="B14" s="61" t="s">
        <v>61</v>
      </c>
      <c r="C14" s="2">
        <v>7317.26</v>
      </c>
      <c r="D14" s="61" t="s">
        <v>62</v>
      </c>
      <c r="E14" s="62">
        <f>A14/C14</f>
        <v>1.1678999999999999</v>
      </c>
      <c r="F14" s="59"/>
    </row>
    <row r="15" spans="1:6" ht="56.25" x14ac:dyDescent="0.25">
      <c r="A15" s="51" t="s">
        <v>54</v>
      </c>
      <c r="B15" s="60"/>
      <c r="C15" s="51" t="s">
        <v>55</v>
      </c>
      <c r="D15" s="60"/>
      <c r="E15" s="63" t="s">
        <v>63</v>
      </c>
    </row>
    <row r="16" spans="1:6" s="12" customFormat="1" ht="18.75" x14ac:dyDescent="0.25">
      <c r="A16" s="29"/>
      <c r="B16" s="29"/>
      <c r="C16" s="29"/>
      <c r="D16" s="75" t="s">
        <v>64</v>
      </c>
      <c r="E16" s="75"/>
      <c r="F16" s="75"/>
    </row>
  </sheetData>
  <mergeCells count="8">
    <mergeCell ref="D16:F16"/>
    <mergeCell ref="F4:F5"/>
    <mergeCell ref="A2:F2"/>
    <mergeCell ref="A13:C13"/>
    <mergeCell ref="D13:E13"/>
    <mergeCell ref="A4:A5"/>
    <mergeCell ref="B4:C4"/>
    <mergeCell ref="D4:E4"/>
  </mergeCells>
  <pageMargins left="0.7" right="0.7" top="0.75" bottom="0.75" header="0.3" footer="0.3"/>
  <pageSetup paperSize="9" scale="8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8"/>
  <sheetViews>
    <sheetView workbookViewId="0">
      <selection activeCell="G6" sqref="G6"/>
    </sheetView>
  </sheetViews>
  <sheetFormatPr defaultRowHeight="15.75" x14ac:dyDescent="0.25"/>
  <cols>
    <col min="1" max="1" width="11.28515625" style="13" bestFit="1" customWidth="1"/>
    <col min="2" max="2" width="46.140625" style="13" customWidth="1"/>
    <col min="3" max="3" width="19.85546875" style="13" customWidth="1"/>
    <col min="4" max="4" width="18.42578125" style="13" customWidth="1"/>
    <col min="5" max="5" width="15.140625" style="13" customWidth="1"/>
    <col min="6" max="6" width="16.42578125" style="13" customWidth="1"/>
    <col min="7" max="7" width="16" style="13" customWidth="1"/>
    <col min="8" max="8" width="12.5703125" style="13" customWidth="1"/>
    <col min="9" max="16384" width="9.140625" style="13"/>
  </cols>
  <sheetData>
    <row r="1" spans="1:8" ht="42.75" customHeight="1" x14ac:dyDescent="0.25">
      <c r="A1" s="70" t="s">
        <v>57</v>
      </c>
      <c r="B1" s="70"/>
      <c r="C1" s="70"/>
      <c r="D1" s="70"/>
      <c r="E1" s="70"/>
      <c r="F1" s="70"/>
      <c r="G1" s="70"/>
      <c r="H1" s="70"/>
    </row>
    <row r="2" spans="1:8" x14ac:dyDescent="0.25">
      <c r="H2" s="15" t="s">
        <v>7</v>
      </c>
    </row>
    <row r="3" spans="1:8" s="14" customFormat="1" ht="51.75" customHeight="1" x14ac:dyDescent="0.25">
      <c r="A3" s="72" t="s">
        <v>9</v>
      </c>
      <c r="B3" s="72" t="s">
        <v>10</v>
      </c>
      <c r="C3" s="72" t="s">
        <v>42</v>
      </c>
      <c r="D3" s="72"/>
      <c r="E3" s="39" t="s">
        <v>38</v>
      </c>
      <c r="F3" s="73" t="s">
        <v>43</v>
      </c>
      <c r="G3" s="73"/>
      <c r="H3" s="42" t="s">
        <v>39</v>
      </c>
    </row>
    <row r="4" spans="1:8" s="14" customFormat="1" x14ac:dyDescent="0.25">
      <c r="A4" s="72"/>
      <c r="B4" s="72"/>
      <c r="C4" s="40" t="s">
        <v>11</v>
      </c>
      <c r="D4" s="40" t="s">
        <v>12</v>
      </c>
      <c r="E4" s="41"/>
      <c r="F4" s="40" t="s">
        <v>11</v>
      </c>
      <c r="G4" s="40" t="s">
        <v>12</v>
      </c>
      <c r="H4" s="40" t="s">
        <v>12</v>
      </c>
    </row>
    <row r="5" spans="1:8" x14ac:dyDescent="0.25">
      <c r="A5" s="33">
        <v>1</v>
      </c>
      <c r="B5" s="16" t="s">
        <v>13</v>
      </c>
      <c r="C5" s="9">
        <f>C6+C8+C9+C10+C11</f>
        <v>63440.25</v>
      </c>
      <c r="D5" s="9">
        <f>D6+D8+D9+D10+D11</f>
        <v>1882.49</v>
      </c>
      <c r="E5" s="36"/>
      <c r="F5" s="9">
        <f>F6+F8+F9+F10+F11</f>
        <v>70413.009999999995</v>
      </c>
      <c r="G5" s="9">
        <f>G6+G8+G9+G10+G11</f>
        <v>2089.39</v>
      </c>
      <c r="H5" s="54">
        <f>G5/D5-1</f>
        <v>0.11</v>
      </c>
    </row>
    <row r="6" spans="1:8" s="19" customFormat="1" x14ac:dyDescent="0.25">
      <c r="A6" s="17" t="s">
        <v>27</v>
      </c>
      <c r="B6" s="18" t="s">
        <v>14</v>
      </c>
      <c r="C6" s="22">
        <v>41529.22</v>
      </c>
      <c r="D6" s="6">
        <f>C6/C18*1000</f>
        <v>1232.32</v>
      </c>
      <c r="E6" s="50">
        <v>1.1678999999999999</v>
      </c>
      <c r="F6" s="22">
        <v>48501.98</v>
      </c>
      <c r="G6" s="6">
        <f>F6/F18*1000</f>
        <v>1439.22</v>
      </c>
      <c r="H6" s="45">
        <f>F6/C6-1</f>
        <v>0.16800000000000001</v>
      </c>
    </row>
    <row r="7" spans="1:8" s="19" customFormat="1" x14ac:dyDescent="0.25">
      <c r="A7" s="17" t="s">
        <v>29</v>
      </c>
      <c r="B7" s="18" t="s">
        <v>15</v>
      </c>
      <c r="C7" s="22">
        <f>C6</f>
        <v>41529.22</v>
      </c>
      <c r="D7" s="6">
        <f>D6</f>
        <v>1232.32</v>
      </c>
      <c r="E7" s="37"/>
      <c r="F7" s="22">
        <f>F6</f>
        <v>48501.98</v>
      </c>
      <c r="G7" s="6">
        <f>G6</f>
        <v>1439.22</v>
      </c>
      <c r="H7" s="45">
        <f>F7/C7-1</f>
        <v>0.16800000000000001</v>
      </c>
    </row>
    <row r="8" spans="1:8" s="19" customFormat="1" ht="31.5" x14ac:dyDescent="0.25">
      <c r="A8" s="17" t="s">
        <v>28</v>
      </c>
      <c r="B8" s="18" t="s">
        <v>16</v>
      </c>
      <c r="C8" s="22">
        <v>2412.86</v>
      </c>
      <c r="D8" s="22">
        <v>71.599999999999994</v>
      </c>
      <c r="E8" s="50"/>
      <c r="F8" s="22">
        <v>2412.86</v>
      </c>
      <c r="G8" s="22">
        <f>F8/F18*1000</f>
        <v>71.599999999999994</v>
      </c>
      <c r="H8" s="44">
        <f>F8/C8-1</f>
        <v>0</v>
      </c>
    </row>
    <row r="9" spans="1:8" s="19" customFormat="1" ht="47.25" x14ac:dyDescent="0.25">
      <c r="A9" s="17" t="s">
        <v>30</v>
      </c>
      <c r="B9" s="18" t="s">
        <v>17</v>
      </c>
      <c r="C9" s="22">
        <v>15074.83</v>
      </c>
      <c r="D9" s="22">
        <v>447.32</v>
      </c>
      <c r="E9" s="37"/>
      <c r="F9" s="22">
        <v>15074.83</v>
      </c>
      <c r="G9" s="22">
        <v>447.32</v>
      </c>
      <c r="H9" s="46">
        <v>0</v>
      </c>
    </row>
    <row r="10" spans="1:8" s="19" customFormat="1" ht="31.5" x14ac:dyDescent="0.25">
      <c r="A10" s="17" t="s">
        <v>31</v>
      </c>
      <c r="B10" s="18" t="s">
        <v>18</v>
      </c>
      <c r="C10" s="22">
        <v>796.26</v>
      </c>
      <c r="D10" s="22">
        <v>23.63</v>
      </c>
      <c r="E10" s="37"/>
      <c r="F10" s="22">
        <v>796.26</v>
      </c>
      <c r="G10" s="22">
        <v>23.63</v>
      </c>
      <c r="H10" s="46">
        <v>0</v>
      </c>
    </row>
    <row r="11" spans="1:8" s="19" customFormat="1" ht="31.5" x14ac:dyDescent="0.25">
      <c r="A11" s="17" t="s">
        <v>32</v>
      </c>
      <c r="B11" s="18" t="s">
        <v>19</v>
      </c>
      <c r="C11" s="22">
        <v>3627.08</v>
      </c>
      <c r="D11" s="22">
        <v>107.62</v>
      </c>
      <c r="E11" s="37"/>
      <c r="F11" s="22">
        <v>3627.08</v>
      </c>
      <c r="G11" s="22">
        <v>107.62</v>
      </c>
      <c r="H11" s="46">
        <v>0</v>
      </c>
    </row>
    <row r="12" spans="1:8" s="19" customFormat="1" x14ac:dyDescent="0.25">
      <c r="A12" s="34">
        <v>2</v>
      </c>
      <c r="B12" s="20" t="s">
        <v>20</v>
      </c>
      <c r="C12" s="25">
        <f>SUM(C13:C14)</f>
        <v>976.57</v>
      </c>
      <c r="D12" s="25">
        <f>SUM(D13:D14)</f>
        <v>28.98</v>
      </c>
      <c r="E12" s="37"/>
      <c r="F12" s="25">
        <f>SUM(F13:F14)</f>
        <v>976.57</v>
      </c>
      <c r="G12" s="25">
        <f>SUM(G13:G14)</f>
        <v>28.98</v>
      </c>
      <c r="H12" s="46">
        <v>0</v>
      </c>
    </row>
    <row r="13" spans="1:8" s="19" customFormat="1" x14ac:dyDescent="0.25">
      <c r="A13" s="17" t="s">
        <v>33</v>
      </c>
      <c r="B13" s="18" t="s">
        <v>21</v>
      </c>
      <c r="C13" s="22">
        <v>148.97</v>
      </c>
      <c r="D13" s="22">
        <v>4.42</v>
      </c>
      <c r="E13" s="37"/>
      <c r="F13" s="22">
        <v>148.97</v>
      </c>
      <c r="G13" s="22">
        <v>4.42</v>
      </c>
      <c r="H13" s="46">
        <v>0</v>
      </c>
    </row>
    <row r="14" spans="1:8" s="19" customFormat="1" x14ac:dyDescent="0.25">
      <c r="A14" s="17" t="s">
        <v>34</v>
      </c>
      <c r="B14" s="18" t="s">
        <v>35</v>
      </c>
      <c r="C14" s="22">
        <v>827.6</v>
      </c>
      <c r="D14" s="22">
        <v>24.56</v>
      </c>
      <c r="E14" s="37"/>
      <c r="F14" s="22">
        <v>827.6</v>
      </c>
      <c r="G14" s="22">
        <v>24.56</v>
      </c>
      <c r="H14" s="46">
        <v>0</v>
      </c>
    </row>
    <row r="15" spans="1:8" s="19" customFormat="1" ht="31.5" x14ac:dyDescent="0.25">
      <c r="A15" s="34">
        <v>3</v>
      </c>
      <c r="B15" s="20" t="s">
        <v>36</v>
      </c>
      <c r="C15" s="5">
        <f>C5+C12</f>
        <v>64416.82</v>
      </c>
      <c r="D15" s="25" t="s">
        <v>22</v>
      </c>
      <c r="E15" s="37"/>
      <c r="F15" s="5">
        <f>F5+F12</f>
        <v>71389.58</v>
      </c>
      <c r="G15" s="25" t="s">
        <v>22</v>
      </c>
      <c r="H15" s="46">
        <v>0</v>
      </c>
    </row>
    <row r="16" spans="1:8" s="19" customFormat="1" ht="31.5" x14ac:dyDescent="0.25">
      <c r="A16" s="34">
        <v>4</v>
      </c>
      <c r="B16" s="20" t="s">
        <v>23</v>
      </c>
      <c r="C16" s="25" t="s">
        <v>22</v>
      </c>
      <c r="D16" s="5">
        <f>D5+D12</f>
        <v>1911.47</v>
      </c>
      <c r="E16" s="37"/>
      <c r="F16" s="25" t="s">
        <v>22</v>
      </c>
      <c r="G16" s="5">
        <f>G5+G12</f>
        <v>2118.37</v>
      </c>
      <c r="H16" s="45">
        <f>G16/D16-1</f>
        <v>0.108</v>
      </c>
    </row>
    <row r="17" spans="1:8" s="19" customFormat="1" ht="31.5" x14ac:dyDescent="0.25">
      <c r="A17" s="34">
        <v>5</v>
      </c>
      <c r="B17" s="20" t="s">
        <v>24</v>
      </c>
      <c r="C17" s="25" t="s">
        <v>22</v>
      </c>
      <c r="D17" s="5">
        <v>2293.7600000000002</v>
      </c>
      <c r="E17" s="37"/>
      <c r="F17" s="25" t="s">
        <v>22</v>
      </c>
      <c r="G17" s="5">
        <f>G16*1.2</f>
        <v>2542.04</v>
      </c>
      <c r="H17" s="45">
        <f>G17/D17-1</f>
        <v>0.108</v>
      </c>
    </row>
    <row r="18" spans="1:8" s="19" customFormat="1" ht="31.5" x14ac:dyDescent="0.25">
      <c r="A18" s="34">
        <v>6</v>
      </c>
      <c r="B18" s="20" t="s">
        <v>25</v>
      </c>
      <c r="C18" s="25">
        <v>33700.14</v>
      </c>
      <c r="D18" s="25" t="s">
        <v>22</v>
      </c>
      <c r="E18" s="37"/>
      <c r="F18" s="25">
        <v>33700.14</v>
      </c>
      <c r="G18" s="25" t="s">
        <v>22</v>
      </c>
      <c r="H18" s="47"/>
    </row>
    <row r="19" spans="1:8" s="19" customFormat="1" x14ac:dyDescent="0.25">
      <c r="A19" s="34">
        <v>7</v>
      </c>
      <c r="B19" s="21" t="s">
        <v>26</v>
      </c>
      <c r="C19" s="25" t="s">
        <v>22</v>
      </c>
      <c r="D19" s="5">
        <v>1.54</v>
      </c>
      <c r="E19" s="38"/>
      <c r="F19" s="25" t="s">
        <v>22</v>
      </c>
      <c r="G19" s="53">
        <f>F12/F5*100</f>
        <v>1.39</v>
      </c>
      <c r="H19" s="47"/>
    </row>
    <row r="21" spans="1:8" x14ac:dyDescent="0.25">
      <c r="A21" s="43"/>
      <c r="B21" s="43"/>
      <c r="D21" s="76" t="s">
        <v>64</v>
      </c>
      <c r="E21" s="76"/>
      <c r="F21" s="76"/>
      <c r="G21" s="76"/>
      <c r="H21" s="76"/>
    </row>
    <row r="22" spans="1:8" ht="31.5" customHeight="1" x14ac:dyDescent="0.25">
      <c r="B22" s="49"/>
      <c r="C22" s="35"/>
      <c r="D22" s="74"/>
      <c r="E22" s="74"/>
      <c r="F22" s="74"/>
      <c r="G22" s="74"/>
      <c r="H22" s="74"/>
    </row>
    <row r="23" spans="1:8" s="14" customFormat="1" x14ac:dyDescent="0.25">
      <c r="A23" s="27"/>
      <c r="D23" s="26"/>
    </row>
    <row r="26" spans="1:8" x14ac:dyDescent="0.25">
      <c r="A26" s="14"/>
      <c r="B26" s="14"/>
      <c r="C26" s="14"/>
      <c r="D26" s="32"/>
    </row>
    <row r="28" spans="1:8" x14ac:dyDescent="0.25">
      <c r="A28" s="31"/>
      <c r="B28" s="31"/>
    </row>
  </sheetData>
  <mergeCells count="6">
    <mergeCell ref="A1:H1"/>
    <mergeCell ref="A3:A4"/>
    <mergeCell ref="B3:B4"/>
    <mergeCell ref="C3:D3"/>
    <mergeCell ref="F3:G3"/>
    <mergeCell ref="D21:H21"/>
  </mergeCells>
  <pageMargins left="0.7" right="0.7" top="0.75" bottom="0.75" header="0.3" footer="0.3"/>
  <pageSetup paperSize="9" scale="84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8"/>
  <sheetViews>
    <sheetView topLeftCell="A4" workbookViewId="0">
      <selection activeCell="G7" sqref="G7"/>
    </sheetView>
  </sheetViews>
  <sheetFormatPr defaultRowHeight="15.75" x14ac:dyDescent="0.25"/>
  <cols>
    <col min="1" max="1" width="11.28515625" style="13" bestFit="1" customWidth="1"/>
    <col min="2" max="2" width="46.140625" style="13" customWidth="1"/>
    <col min="3" max="4" width="19.85546875" style="13" customWidth="1"/>
    <col min="5" max="5" width="15.140625" style="13" customWidth="1"/>
    <col min="6" max="6" width="16.42578125" style="13" customWidth="1"/>
    <col min="7" max="7" width="16" style="13" customWidth="1"/>
    <col min="8" max="8" width="11" style="13" customWidth="1"/>
    <col min="9" max="16384" width="9.140625" style="13"/>
  </cols>
  <sheetData>
    <row r="1" spans="1:8" ht="42.75" customHeight="1" x14ac:dyDescent="0.25">
      <c r="A1" s="70" t="s">
        <v>58</v>
      </c>
      <c r="B1" s="70"/>
      <c r="C1" s="70"/>
      <c r="D1" s="70"/>
      <c r="E1" s="70"/>
      <c r="F1" s="70"/>
      <c r="G1" s="70"/>
      <c r="H1" s="70"/>
    </row>
    <row r="2" spans="1:8" x14ac:dyDescent="0.25">
      <c r="H2" s="15" t="s">
        <v>7</v>
      </c>
    </row>
    <row r="3" spans="1:8" s="14" customFormat="1" ht="51.75" customHeight="1" x14ac:dyDescent="0.25">
      <c r="A3" s="72" t="s">
        <v>9</v>
      </c>
      <c r="B3" s="72" t="s">
        <v>10</v>
      </c>
      <c r="C3" s="72" t="s">
        <v>42</v>
      </c>
      <c r="D3" s="72"/>
      <c r="E3" s="39" t="s">
        <v>38</v>
      </c>
      <c r="F3" s="73" t="s">
        <v>43</v>
      </c>
      <c r="G3" s="73"/>
      <c r="H3" s="42" t="s">
        <v>39</v>
      </c>
    </row>
    <row r="4" spans="1:8" s="14" customFormat="1" x14ac:dyDescent="0.25">
      <c r="A4" s="72"/>
      <c r="B4" s="72"/>
      <c r="C4" s="40" t="s">
        <v>11</v>
      </c>
      <c r="D4" s="40" t="s">
        <v>12</v>
      </c>
      <c r="E4" s="41"/>
      <c r="F4" s="40" t="s">
        <v>11</v>
      </c>
      <c r="G4" s="40" t="s">
        <v>12</v>
      </c>
      <c r="H4" s="40" t="s">
        <v>12</v>
      </c>
    </row>
    <row r="5" spans="1:8" x14ac:dyDescent="0.25">
      <c r="A5" s="33">
        <v>1</v>
      </c>
      <c r="B5" s="16" t="s">
        <v>13</v>
      </c>
      <c r="C5" s="9">
        <f>C6+C8+C9+C10+C11</f>
        <v>63440.25</v>
      </c>
      <c r="D5" s="9">
        <f>D6+D8+D9+D10+D11</f>
        <v>1882.49</v>
      </c>
      <c r="E5" s="36"/>
      <c r="F5" s="9">
        <f>F6+F8+F9+F10+F11</f>
        <v>70413.009999999995</v>
      </c>
      <c r="G5" s="9">
        <f>G6+G8+G9+G10+G11</f>
        <v>2089.39</v>
      </c>
      <c r="H5" s="54">
        <f>G5/D5-1</f>
        <v>0.11</v>
      </c>
    </row>
    <row r="6" spans="1:8" s="19" customFormat="1" x14ac:dyDescent="0.25">
      <c r="A6" s="17" t="s">
        <v>27</v>
      </c>
      <c r="B6" s="18" t="s">
        <v>14</v>
      </c>
      <c r="C6" s="22">
        <v>41529.22</v>
      </c>
      <c r="D6" s="6">
        <f>C6/C18*1000</f>
        <v>1232.32</v>
      </c>
      <c r="E6" s="50">
        <f>'Послуга порівняння'!E6</f>
        <v>1.1678999999999999</v>
      </c>
      <c r="F6" s="22">
        <v>48501.98</v>
      </c>
      <c r="G6" s="6">
        <f>F6/F18*1000</f>
        <v>1439.22</v>
      </c>
      <c r="H6" s="45">
        <f>F6/C6-1</f>
        <v>0.16800000000000001</v>
      </c>
    </row>
    <row r="7" spans="1:8" s="19" customFormat="1" x14ac:dyDescent="0.25">
      <c r="A7" s="17" t="s">
        <v>29</v>
      </c>
      <c r="B7" s="18" t="s">
        <v>15</v>
      </c>
      <c r="C7" s="22">
        <f>C6</f>
        <v>41529.22</v>
      </c>
      <c r="D7" s="6">
        <f>D6</f>
        <v>1232.32</v>
      </c>
      <c r="E7" s="37"/>
      <c r="F7" s="22">
        <f>F6</f>
        <v>48501.98</v>
      </c>
      <c r="G7" s="6">
        <f>G6</f>
        <v>1439.22</v>
      </c>
      <c r="H7" s="45">
        <f>F7/C7-1</f>
        <v>0.16800000000000001</v>
      </c>
    </row>
    <row r="8" spans="1:8" s="19" customFormat="1" ht="31.5" x14ac:dyDescent="0.25">
      <c r="A8" s="17" t="s">
        <v>28</v>
      </c>
      <c r="B8" s="18" t="s">
        <v>16</v>
      </c>
      <c r="C8" s="22">
        <v>2412.86</v>
      </c>
      <c r="D8" s="22">
        <v>71.599999999999994</v>
      </c>
      <c r="E8" s="37"/>
      <c r="F8" s="22">
        <v>2412.86</v>
      </c>
      <c r="G8" s="22">
        <v>71.599999999999994</v>
      </c>
      <c r="H8" s="46">
        <v>0</v>
      </c>
    </row>
    <row r="9" spans="1:8" s="19" customFormat="1" ht="47.25" x14ac:dyDescent="0.25">
      <c r="A9" s="17" t="s">
        <v>30</v>
      </c>
      <c r="B9" s="18" t="s">
        <v>17</v>
      </c>
      <c r="C9" s="22">
        <v>15074.83</v>
      </c>
      <c r="D9" s="22">
        <v>447.32</v>
      </c>
      <c r="E9" s="37"/>
      <c r="F9" s="22">
        <v>15074.83</v>
      </c>
      <c r="G9" s="22">
        <v>447.32</v>
      </c>
      <c r="H9" s="46">
        <v>0</v>
      </c>
    </row>
    <row r="10" spans="1:8" s="19" customFormat="1" ht="31.5" x14ac:dyDescent="0.25">
      <c r="A10" s="17" t="s">
        <v>31</v>
      </c>
      <c r="B10" s="18" t="s">
        <v>18</v>
      </c>
      <c r="C10" s="22">
        <v>796.26</v>
      </c>
      <c r="D10" s="22">
        <v>23.63</v>
      </c>
      <c r="E10" s="37"/>
      <c r="F10" s="22">
        <v>796.26</v>
      </c>
      <c r="G10" s="22">
        <v>23.63</v>
      </c>
      <c r="H10" s="46">
        <v>0</v>
      </c>
    </row>
    <row r="11" spans="1:8" s="19" customFormat="1" ht="31.5" x14ac:dyDescent="0.25">
      <c r="A11" s="17" t="s">
        <v>32</v>
      </c>
      <c r="B11" s="18" t="s">
        <v>19</v>
      </c>
      <c r="C11" s="22">
        <v>3627.08</v>
      </c>
      <c r="D11" s="22">
        <v>107.62</v>
      </c>
      <c r="E11" s="37"/>
      <c r="F11" s="22">
        <v>3627.08</v>
      </c>
      <c r="G11" s="22">
        <v>107.62</v>
      </c>
      <c r="H11" s="46">
        <v>0</v>
      </c>
    </row>
    <row r="12" spans="1:8" s="19" customFormat="1" x14ac:dyDescent="0.25">
      <c r="A12" s="34">
        <v>2</v>
      </c>
      <c r="B12" s="20" t="s">
        <v>20</v>
      </c>
      <c r="C12" s="25">
        <f>SUM(C13:C14)</f>
        <v>976.57</v>
      </c>
      <c r="D12" s="25">
        <f>SUM(D13:D14)</f>
        <v>28.98</v>
      </c>
      <c r="E12" s="37"/>
      <c r="F12" s="25">
        <f>SUM(F13:F14)</f>
        <v>976.57</v>
      </c>
      <c r="G12" s="25">
        <f>SUM(G13:G14)</f>
        <v>28.98</v>
      </c>
      <c r="H12" s="46">
        <v>0</v>
      </c>
    </row>
    <row r="13" spans="1:8" s="19" customFormat="1" x14ac:dyDescent="0.25">
      <c r="A13" s="17" t="s">
        <v>33</v>
      </c>
      <c r="B13" s="18" t="s">
        <v>21</v>
      </c>
      <c r="C13" s="22">
        <v>148.97</v>
      </c>
      <c r="D13" s="22">
        <v>4.42</v>
      </c>
      <c r="E13" s="37"/>
      <c r="F13" s="22">
        <v>148.97</v>
      </c>
      <c r="G13" s="22">
        <v>4.42</v>
      </c>
      <c r="H13" s="46">
        <v>0</v>
      </c>
    </row>
    <row r="14" spans="1:8" s="19" customFormat="1" x14ac:dyDescent="0.25">
      <c r="A14" s="17" t="s">
        <v>34</v>
      </c>
      <c r="B14" s="18" t="s">
        <v>35</v>
      </c>
      <c r="C14" s="22">
        <v>827.6</v>
      </c>
      <c r="D14" s="22">
        <v>24.56</v>
      </c>
      <c r="E14" s="37"/>
      <c r="F14" s="22">
        <v>827.6</v>
      </c>
      <c r="G14" s="22">
        <v>24.56</v>
      </c>
      <c r="H14" s="46">
        <v>0</v>
      </c>
    </row>
    <row r="15" spans="1:8" s="19" customFormat="1" ht="31.5" x14ac:dyDescent="0.25">
      <c r="A15" s="34">
        <v>3</v>
      </c>
      <c r="B15" s="20" t="s">
        <v>36</v>
      </c>
      <c r="C15" s="5">
        <f>C5+C12</f>
        <v>64416.82</v>
      </c>
      <c r="D15" s="25" t="s">
        <v>22</v>
      </c>
      <c r="E15" s="37"/>
      <c r="F15" s="5">
        <f>F5+F12</f>
        <v>71389.58</v>
      </c>
      <c r="G15" s="25" t="s">
        <v>22</v>
      </c>
      <c r="H15" s="46">
        <v>0</v>
      </c>
    </row>
    <row r="16" spans="1:8" s="19" customFormat="1" ht="31.5" x14ac:dyDescent="0.25">
      <c r="A16" s="34">
        <v>4</v>
      </c>
      <c r="B16" s="20" t="s">
        <v>23</v>
      </c>
      <c r="C16" s="25" t="s">
        <v>22</v>
      </c>
      <c r="D16" s="5">
        <f>D5+D12</f>
        <v>1911.47</v>
      </c>
      <c r="E16" s="37"/>
      <c r="F16" s="25" t="s">
        <v>22</v>
      </c>
      <c r="G16" s="5">
        <f>G5+G12</f>
        <v>2118.37</v>
      </c>
      <c r="H16" s="45">
        <f>G16/D16-1</f>
        <v>0.108</v>
      </c>
    </row>
    <row r="17" spans="1:8" s="19" customFormat="1" ht="31.5" x14ac:dyDescent="0.25">
      <c r="A17" s="34">
        <v>5</v>
      </c>
      <c r="B17" s="20" t="s">
        <v>24</v>
      </c>
      <c r="C17" s="25" t="s">
        <v>22</v>
      </c>
      <c r="D17" s="5">
        <f>D16*1.2</f>
        <v>2293.7600000000002</v>
      </c>
      <c r="E17" s="37"/>
      <c r="F17" s="25" t="s">
        <v>22</v>
      </c>
      <c r="G17" s="5">
        <f>G16*1.2</f>
        <v>2542.04</v>
      </c>
      <c r="H17" s="45">
        <f>G17/D17-1</f>
        <v>0.108</v>
      </c>
    </row>
    <row r="18" spans="1:8" s="19" customFormat="1" ht="31.5" x14ac:dyDescent="0.25">
      <c r="A18" s="34">
        <v>6</v>
      </c>
      <c r="B18" s="20" t="s">
        <v>25</v>
      </c>
      <c r="C18" s="25">
        <v>33700.14</v>
      </c>
      <c r="D18" s="25" t="s">
        <v>22</v>
      </c>
      <c r="E18" s="37"/>
      <c r="F18" s="25">
        <v>33700.14</v>
      </c>
      <c r="G18" s="25" t="s">
        <v>22</v>
      </c>
      <c r="H18" s="47"/>
    </row>
    <row r="19" spans="1:8" s="19" customFormat="1" x14ac:dyDescent="0.25">
      <c r="A19" s="34">
        <v>7</v>
      </c>
      <c r="B19" s="21" t="s">
        <v>26</v>
      </c>
      <c r="C19" s="25" t="s">
        <v>22</v>
      </c>
      <c r="D19" s="5">
        <f>C12/C5*100</f>
        <v>1.54</v>
      </c>
      <c r="E19" s="38"/>
      <c r="F19" s="25" t="s">
        <v>22</v>
      </c>
      <c r="G19" s="5">
        <f>F12/F5*100</f>
        <v>1.39</v>
      </c>
      <c r="H19" s="47"/>
    </row>
    <row r="21" spans="1:8" x14ac:dyDescent="0.25">
      <c r="A21" s="43"/>
      <c r="B21" s="43"/>
      <c r="D21" s="76" t="s">
        <v>64</v>
      </c>
      <c r="E21" s="76"/>
      <c r="F21" s="76"/>
      <c r="G21" s="76"/>
      <c r="H21" s="76"/>
    </row>
    <row r="22" spans="1:8" x14ac:dyDescent="0.25">
      <c r="B22" s="49"/>
      <c r="C22" s="35"/>
      <c r="D22" s="35"/>
      <c r="E22" s="35"/>
      <c r="F22" s="35"/>
      <c r="G22" s="71"/>
      <c r="H22" s="71"/>
    </row>
    <row r="23" spans="1:8" s="14" customFormat="1" x14ac:dyDescent="0.25">
      <c r="A23" s="27"/>
      <c r="D23" s="26"/>
    </row>
    <row r="26" spans="1:8" x14ac:dyDescent="0.25">
      <c r="A26" s="14"/>
      <c r="B26" s="14"/>
      <c r="C26" s="14"/>
      <c r="D26" s="32"/>
    </row>
    <row r="28" spans="1:8" x14ac:dyDescent="0.25">
      <c r="A28" s="31"/>
      <c r="B28" s="31"/>
    </row>
  </sheetData>
  <mergeCells count="7">
    <mergeCell ref="G22:H22"/>
    <mergeCell ref="A1:H1"/>
    <mergeCell ref="A3:A4"/>
    <mergeCell ref="B3:B4"/>
    <mergeCell ref="C3:D3"/>
    <mergeCell ref="F3:G3"/>
    <mergeCell ref="D21:H21"/>
  </mergeCells>
  <pageMargins left="0.7" right="0.7" top="0.75" bottom="0.75" header="0.3" footer="0.3"/>
  <pageSetup paperSize="9" scale="84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7"/>
  <sheetViews>
    <sheetView topLeftCell="A4" workbookViewId="0">
      <selection activeCell="G7" sqref="G7"/>
    </sheetView>
  </sheetViews>
  <sheetFormatPr defaultRowHeight="15.75" x14ac:dyDescent="0.25"/>
  <cols>
    <col min="1" max="1" width="11.28515625" style="13" bestFit="1" customWidth="1"/>
    <col min="2" max="2" width="46.140625" style="13" customWidth="1"/>
    <col min="3" max="4" width="19.85546875" style="13" customWidth="1"/>
    <col min="5" max="5" width="15.5703125" style="13" customWidth="1"/>
    <col min="6" max="6" width="14.42578125" style="13" customWidth="1"/>
    <col min="7" max="7" width="13.85546875" style="13" customWidth="1"/>
    <col min="8" max="8" width="12" style="13" customWidth="1"/>
    <col min="9" max="16384" width="9.140625" style="13"/>
  </cols>
  <sheetData>
    <row r="1" spans="1:8" ht="42.75" customHeight="1" x14ac:dyDescent="0.25">
      <c r="A1" s="70" t="s">
        <v>59</v>
      </c>
      <c r="B1" s="70"/>
      <c r="C1" s="70"/>
      <c r="D1" s="70"/>
      <c r="E1" s="70"/>
      <c r="F1" s="70"/>
      <c r="G1" s="70"/>
      <c r="H1" s="70"/>
    </row>
    <row r="2" spans="1:8" x14ac:dyDescent="0.25">
      <c r="H2" s="15" t="s">
        <v>7</v>
      </c>
    </row>
    <row r="3" spans="1:8" s="14" customFormat="1" ht="51.75" customHeight="1" x14ac:dyDescent="0.25">
      <c r="A3" s="72" t="s">
        <v>9</v>
      </c>
      <c r="B3" s="72" t="s">
        <v>10</v>
      </c>
      <c r="C3" s="72" t="s">
        <v>42</v>
      </c>
      <c r="D3" s="72"/>
      <c r="E3" s="39" t="s">
        <v>38</v>
      </c>
      <c r="F3" s="73" t="s">
        <v>43</v>
      </c>
      <c r="G3" s="73"/>
      <c r="H3" s="42" t="s">
        <v>39</v>
      </c>
    </row>
    <row r="4" spans="1:8" s="14" customFormat="1" x14ac:dyDescent="0.25">
      <c r="A4" s="72"/>
      <c r="B4" s="72"/>
      <c r="C4" s="48" t="s">
        <v>11</v>
      </c>
      <c r="D4" s="48" t="s">
        <v>12</v>
      </c>
      <c r="E4" s="41"/>
      <c r="F4" s="48" t="s">
        <v>11</v>
      </c>
      <c r="G4" s="48" t="s">
        <v>12</v>
      </c>
      <c r="H4" s="40" t="s">
        <v>12</v>
      </c>
    </row>
    <row r="5" spans="1:8" x14ac:dyDescent="0.25">
      <c r="A5" s="33">
        <v>1</v>
      </c>
      <c r="B5" s="16" t="s">
        <v>13</v>
      </c>
      <c r="C5" s="9">
        <f>C6+C8+C9+C10+C11</f>
        <v>15371.03</v>
      </c>
      <c r="D5" s="9">
        <f>D6+D8+D9+D10+D11</f>
        <v>1882.49</v>
      </c>
      <c r="E5" s="36"/>
      <c r="F5" s="9">
        <f>F6+F8+F9+F10+F11</f>
        <v>17060.47</v>
      </c>
      <c r="G5" s="9">
        <f>G6+G8+G9+G10+G11</f>
        <v>2089.39</v>
      </c>
      <c r="H5" s="54">
        <f>G5/D5-1</f>
        <v>0.11</v>
      </c>
    </row>
    <row r="6" spans="1:8" s="19" customFormat="1" x14ac:dyDescent="0.25">
      <c r="A6" s="17" t="s">
        <v>27</v>
      </c>
      <c r="B6" s="18" t="s">
        <v>14</v>
      </c>
      <c r="C6" s="23">
        <v>10062.18</v>
      </c>
      <c r="D6" s="8">
        <f>C6/C18*1000</f>
        <v>1232.32</v>
      </c>
      <c r="E6" s="50">
        <v>1.1678999999999999</v>
      </c>
      <c r="F6" s="23">
        <v>11751.62</v>
      </c>
      <c r="G6" s="8">
        <f>F6/F18*1000</f>
        <v>1439.22</v>
      </c>
      <c r="H6" s="45">
        <f>F6/C6-1</f>
        <v>0.16800000000000001</v>
      </c>
    </row>
    <row r="7" spans="1:8" s="19" customFormat="1" x14ac:dyDescent="0.25">
      <c r="A7" s="17" t="s">
        <v>29</v>
      </c>
      <c r="B7" s="18" t="s">
        <v>15</v>
      </c>
      <c r="C7" s="23">
        <f>C6</f>
        <v>10062.18</v>
      </c>
      <c r="D7" s="8">
        <f>D6</f>
        <v>1232.32</v>
      </c>
      <c r="E7" s="37"/>
      <c r="F7" s="23">
        <f>F6</f>
        <v>11751.62</v>
      </c>
      <c r="G7" s="8">
        <f>G6</f>
        <v>1439.22</v>
      </c>
      <c r="H7" s="45">
        <f>F7/C7-1</f>
        <v>0.16800000000000001</v>
      </c>
    </row>
    <row r="8" spans="1:8" s="19" customFormat="1" ht="31.5" x14ac:dyDescent="0.25">
      <c r="A8" s="17" t="s">
        <v>28</v>
      </c>
      <c r="B8" s="18" t="s">
        <v>16</v>
      </c>
      <c r="C8" s="23">
        <v>584.62</v>
      </c>
      <c r="D8" s="23">
        <v>71.599999999999994</v>
      </c>
      <c r="E8" s="37"/>
      <c r="F8" s="23">
        <v>584.62</v>
      </c>
      <c r="G8" s="23">
        <v>71.599999999999994</v>
      </c>
      <c r="H8" s="46">
        <v>0</v>
      </c>
    </row>
    <row r="9" spans="1:8" s="19" customFormat="1" ht="47.25" x14ac:dyDescent="0.25">
      <c r="A9" s="17" t="s">
        <v>30</v>
      </c>
      <c r="B9" s="18" t="s">
        <v>17</v>
      </c>
      <c r="C9" s="23">
        <v>3652.5</v>
      </c>
      <c r="D9" s="23">
        <v>447.32</v>
      </c>
      <c r="E9" s="37"/>
      <c r="F9" s="23">
        <v>3652.5</v>
      </c>
      <c r="G9" s="23">
        <v>447.32</v>
      </c>
      <c r="H9" s="46">
        <v>0</v>
      </c>
    </row>
    <row r="10" spans="1:8" s="19" customFormat="1" ht="31.5" x14ac:dyDescent="0.25">
      <c r="A10" s="17" t="s">
        <v>31</v>
      </c>
      <c r="B10" s="18" t="s">
        <v>18</v>
      </c>
      <c r="C10" s="23">
        <v>192.92</v>
      </c>
      <c r="D10" s="23">
        <v>23.63</v>
      </c>
      <c r="E10" s="37"/>
      <c r="F10" s="23">
        <v>192.92</v>
      </c>
      <c r="G10" s="23">
        <v>23.63</v>
      </c>
      <c r="H10" s="46">
        <v>0</v>
      </c>
    </row>
    <row r="11" spans="1:8" s="19" customFormat="1" ht="31.5" x14ac:dyDescent="0.25">
      <c r="A11" s="17" t="s">
        <v>32</v>
      </c>
      <c r="B11" s="18" t="s">
        <v>19</v>
      </c>
      <c r="C11" s="23">
        <v>878.81</v>
      </c>
      <c r="D11" s="23">
        <v>107.62</v>
      </c>
      <c r="E11" s="37"/>
      <c r="F11" s="23">
        <v>878.81</v>
      </c>
      <c r="G11" s="23">
        <v>107.62</v>
      </c>
      <c r="H11" s="46">
        <v>0</v>
      </c>
    </row>
    <row r="12" spans="1:8" s="19" customFormat="1" x14ac:dyDescent="0.25">
      <c r="A12" s="34">
        <v>2</v>
      </c>
      <c r="B12" s="20" t="s">
        <v>20</v>
      </c>
      <c r="C12" s="24">
        <f>SUM(C13:C14)</f>
        <v>236.62</v>
      </c>
      <c r="D12" s="24">
        <f>SUM(D13:D14)</f>
        <v>28.98</v>
      </c>
      <c r="E12" s="37"/>
      <c r="F12" s="24">
        <f>SUM(F13:F14)</f>
        <v>236.62</v>
      </c>
      <c r="G12" s="24">
        <f>SUM(G13:G14)</f>
        <v>28.98</v>
      </c>
      <c r="H12" s="46">
        <v>0</v>
      </c>
    </row>
    <row r="13" spans="1:8" s="19" customFormat="1" x14ac:dyDescent="0.25">
      <c r="A13" s="17" t="s">
        <v>33</v>
      </c>
      <c r="B13" s="18" t="s">
        <v>21</v>
      </c>
      <c r="C13" s="23">
        <v>36.090000000000003</v>
      </c>
      <c r="D13" s="23">
        <v>4.42</v>
      </c>
      <c r="E13" s="37"/>
      <c r="F13" s="23">
        <v>36.090000000000003</v>
      </c>
      <c r="G13" s="23">
        <v>4.42</v>
      </c>
      <c r="H13" s="46">
        <v>0</v>
      </c>
    </row>
    <row r="14" spans="1:8" s="19" customFormat="1" x14ac:dyDescent="0.25">
      <c r="A14" s="17" t="s">
        <v>34</v>
      </c>
      <c r="B14" s="18" t="s">
        <v>35</v>
      </c>
      <c r="C14" s="23">
        <v>200.53</v>
      </c>
      <c r="D14" s="23">
        <v>24.56</v>
      </c>
      <c r="E14" s="37"/>
      <c r="F14" s="23">
        <v>200.53</v>
      </c>
      <c r="G14" s="23">
        <v>24.56</v>
      </c>
      <c r="H14" s="46">
        <v>0</v>
      </c>
    </row>
    <row r="15" spans="1:8" s="19" customFormat="1" ht="31.5" x14ac:dyDescent="0.25">
      <c r="A15" s="34">
        <v>3</v>
      </c>
      <c r="B15" s="20" t="s">
        <v>36</v>
      </c>
      <c r="C15" s="9">
        <f>C5+C12</f>
        <v>15607.65</v>
      </c>
      <c r="D15" s="24" t="s">
        <v>22</v>
      </c>
      <c r="E15" s="37"/>
      <c r="F15" s="9">
        <f>F5+F12</f>
        <v>17297.09</v>
      </c>
      <c r="G15" s="24" t="s">
        <v>22</v>
      </c>
      <c r="H15" s="46">
        <v>0</v>
      </c>
    </row>
    <row r="16" spans="1:8" s="19" customFormat="1" ht="31.5" x14ac:dyDescent="0.25">
      <c r="A16" s="34">
        <v>4</v>
      </c>
      <c r="B16" s="20" t="s">
        <v>23</v>
      </c>
      <c r="C16" s="24" t="s">
        <v>22</v>
      </c>
      <c r="D16" s="9">
        <f>D5+D12</f>
        <v>1911.47</v>
      </c>
      <c r="E16" s="37"/>
      <c r="F16" s="24" t="s">
        <v>22</v>
      </c>
      <c r="G16" s="9">
        <f>G5+G12</f>
        <v>2118.37</v>
      </c>
      <c r="H16" s="45">
        <f>G16/D16-1</f>
        <v>0.108</v>
      </c>
    </row>
    <row r="17" spans="1:8" s="19" customFormat="1" ht="31.5" x14ac:dyDescent="0.25">
      <c r="A17" s="34">
        <v>5</v>
      </c>
      <c r="B17" s="20" t="s">
        <v>24</v>
      </c>
      <c r="C17" s="24" t="s">
        <v>22</v>
      </c>
      <c r="D17" s="9">
        <f>D16*1.2</f>
        <v>2293.7600000000002</v>
      </c>
      <c r="E17" s="37"/>
      <c r="F17" s="24" t="s">
        <v>22</v>
      </c>
      <c r="G17" s="9">
        <f>G16*1.2</f>
        <v>2542.04</v>
      </c>
      <c r="H17" s="45">
        <f>G17/D17-1</f>
        <v>0.108</v>
      </c>
    </row>
    <row r="18" spans="1:8" s="19" customFormat="1" ht="31.5" x14ac:dyDescent="0.25">
      <c r="A18" s="34">
        <v>6</v>
      </c>
      <c r="B18" s="20" t="s">
        <v>25</v>
      </c>
      <c r="C18" s="24">
        <v>8165.26</v>
      </c>
      <c r="D18" s="24" t="s">
        <v>22</v>
      </c>
      <c r="E18" s="37"/>
      <c r="F18" s="24">
        <v>8165.26</v>
      </c>
      <c r="G18" s="24" t="s">
        <v>22</v>
      </c>
      <c r="H18" s="47"/>
    </row>
    <row r="19" spans="1:8" s="19" customFormat="1" x14ac:dyDescent="0.25">
      <c r="A19" s="34">
        <v>7</v>
      </c>
      <c r="B19" s="21" t="s">
        <v>26</v>
      </c>
      <c r="C19" s="24" t="s">
        <v>22</v>
      </c>
      <c r="D19" s="9">
        <f>C12/C5*100</f>
        <v>1.54</v>
      </c>
      <c r="E19" s="38"/>
      <c r="F19" s="24" t="s">
        <v>22</v>
      </c>
      <c r="G19" s="9">
        <f>F12/F5*100</f>
        <v>1.39</v>
      </c>
      <c r="H19" s="47"/>
    </row>
    <row r="21" spans="1:8" x14ac:dyDescent="0.25">
      <c r="A21" s="43"/>
      <c r="B21" s="43"/>
      <c r="D21" s="76" t="s">
        <v>64</v>
      </c>
      <c r="E21" s="76"/>
      <c r="F21" s="76"/>
      <c r="G21" s="76"/>
      <c r="H21" s="76"/>
    </row>
    <row r="22" spans="1:8" x14ac:dyDescent="0.25">
      <c r="A22" s="27"/>
      <c r="B22" s="49"/>
      <c r="C22" s="35"/>
      <c r="D22" s="35"/>
      <c r="E22" s="35"/>
      <c r="F22" s="35"/>
      <c r="G22" s="71"/>
      <c r="H22" s="71"/>
    </row>
    <row r="23" spans="1:8" s="14" customFormat="1" x14ac:dyDescent="0.25">
      <c r="A23" s="13"/>
      <c r="B23" s="13"/>
      <c r="C23" s="13"/>
      <c r="D23" s="13"/>
    </row>
    <row r="25" spans="1:8" x14ac:dyDescent="0.25">
      <c r="A25" s="14"/>
      <c r="B25" s="14"/>
      <c r="C25" s="14"/>
      <c r="D25" s="32"/>
    </row>
    <row r="27" spans="1:8" x14ac:dyDescent="0.25">
      <c r="A27" s="31"/>
      <c r="B27" s="31"/>
    </row>
  </sheetData>
  <mergeCells count="7">
    <mergeCell ref="A1:H1"/>
    <mergeCell ref="G22:H22"/>
    <mergeCell ref="A3:A4"/>
    <mergeCell ref="B3:B4"/>
    <mergeCell ref="C3:D3"/>
    <mergeCell ref="F3:G3"/>
    <mergeCell ref="D21:H21"/>
  </mergeCells>
  <pageMargins left="0.7" right="0.7" top="0.75" bottom="0.75" header="0.3" footer="0.3"/>
  <pageSetup paperSize="9" scale="85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7"/>
  <sheetViews>
    <sheetView workbookViewId="0">
      <selection activeCell="G7" sqref="G7"/>
    </sheetView>
  </sheetViews>
  <sheetFormatPr defaultRowHeight="15.75" x14ac:dyDescent="0.25"/>
  <cols>
    <col min="1" max="1" width="11.28515625" style="13" bestFit="1" customWidth="1"/>
    <col min="2" max="2" width="46.140625" style="13" customWidth="1"/>
    <col min="3" max="3" width="19.85546875" style="13" customWidth="1"/>
    <col min="4" max="4" width="18.85546875" style="13" customWidth="1"/>
    <col min="5" max="5" width="14.28515625" style="13" customWidth="1"/>
    <col min="6" max="6" width="14" style="13" customWidth="1"/>
    <col min="7" max="7" width="15.28515625" style="13" customWidth="1"/>
    <col min="8" max="8" width="11.7109375" style="13" customWidth="1"/>
    <col min="9" max="16384" width="9.140625" style="13"/>
  </cols>
  <sheetData>
    <row r="1" spans="1:8" ht="42.75" customHeight="1" x14ac:dyDescent="0.25">
      <c r="A1" s="70" t="s">
        <v>60</v>
      </c>
      <c r="B1" s="70"/>
      <c r="C1" s="70"/>
      <c r="D1" s="70"/>
      <c r="E1" s="70"/>
      <c r="F1" s="70"/>
      <c r="G1" s="70"/>
      <c r="H1" s="70"/>
    </row>
    <row r="2" spans="1:8" x14ac:dyDescent="0.25">
      <c r="H2" s="15" t="s">
        <v>7</v>
      </c>
    </row>
    <row r="3" spans="1:8" s="14" customFormat="1" ht="49.5" customHeight="1" x14ac:dyDescent="0.25">
      <c r="A3" s="72" t="s">
        <v>9</v>
      </c>
      <c r="B3" s="72" t="s">
        <v>10</v>
      </c>
      <c r="C3" s="72" t="s">
        <v>42</v>
      </c>
      <c r="D3" s="72"/>
      <c r="E3" s="39" t="s">
        <v>38</v>
      </c>
      <c r="F3" s="73" t="s">
        <v>43</v>
      </c>
      <c r="G3" s="73"/>
      <c r="H3" s="42" t="s">
        <v>39</v>
      </c>
    </row>
    <row r="4" spans="1:8" s="14" customFormat="1" x14ac:dyDescent="0.25">
      <c r="A4" s="72"/>
      <c r="B4" s="72"/>
      <c r="C4" s="48" t="s">
        <v>11</v>
      </c>
      <c r="D4" s="48" t="s">
        <v>12</v>
      </c>
      <c r="E4" s="41"/>
      <c r="F4" s="48" t="s">
        <v>11</v>
      </c>
      <c r="G4" s="48" t="s">
        <v>12</v>
      </c>
      <c r="H4" s="40" t="s">
        <v>12</v>
      </c>
    </row>
    <row r="5" spans="1:8" x14ac:dyDescent="0.25">
      <c r="A5" s="33">
        <v>1</v>
      </c>
      <c r="B5" s="16" t="s">
        <v>13</v>
      </c>
      <c r="C5" s="24">
        <f>C6+C8+C9+C10+C11</f>
        <v>7505.16</v>
      </c>
      <c r="D5" s="24">
        <f>D6+D8+D9+D10+D11</f>
        <v>1882.49</v>
      </c>
      <c r="E5" s="36"/>
      <c r="F5" s="24">
        <f>F6+F8+F9+F10+F11</f>
        <v>8330.06</v>
      </c>
      <c r="G5" s="24">
        <f>G6+G8+G9+G10+G11</f>
        <v>2089.39</v>
      </c>
      <c r="H5" s="54">
        <f>G5/D5-1</f>
        <v>0.11</v>
      </c>
    </row>
    <row r="6" spans="1:8" s="19" customFormat="1" x14ac:dyDescent="0.25">
      <c r="A6" s="17" t="s">
        <v>27</v>
      </c>
      <c r="B6" s="18" t="s">
        <v>14</v>
      </c>
      <c r="C6" s="23">
        <v>4913.0200000000004</v>
      </c>
      <c r="D6" s="23">
        <f>C6/C18*1000</f>
        <v>1232.32</v>
      </c>
      <c r="E6" s="50">
        <v>1.1678999999999999</v>
      </c>
      <c r="F6" s="23">
        <v>5737.92</v>
      </c>
      <c r="G6" s="23">
        <f>F6/F18*1000</f>
        <v>1439.22</v>
      </c>
      <c r="H6" s="45">
        <f>F6/C6-1</f>
        <v>0.16800000000000001</v>
      </c>
    </row>
    <row r="7" spans="1:8" s="19" customFormat="1" x14ac:dyDescent="0.25">
      <c r="A7" s="17" t="s">
        <v>29</v>
      </c>
      <c r="B7" s="18" t="s">
        <v>15</v>
      </c>
      <c r="C7" s="8">
        <f>C6</f>
        <v>4913.0200000000004</v>
      </c>
      <c r="D7" s="8">
        <f>D6</f>
        <v>1232.32</v>
      </c>
      <c r="E7" s="37"/>
      <c r="F7" s="8">
        <f>F6</f>
        <v>5737.92</v>
      </c>
      <c r="G7" s="8">
        <f>G6</f>
        <v>1439.22</v>
      </c>
      <c r="H7" s="45">
        <f>F7/C7-1</f>
        <v>0.16800000000000001</v>
      </c>
    </row>
    <row r="8" spans="1:8" s="19" customFormat="1" ht="31.5" x14ac:dyDescent="0.25">
      <c r="A8" s="17" t="s">
        <v>28</v>
      </c>
      <c r="B8" s="18" t="s">
        <v>16</v>
      </c>
      <c r="C8" s="23">
        <v>285.44</v>
      </c>
      <c r="D8" s="23">
        <v>71.599999999999994</v>
      </c>
      <c r="E8" s="37"/>
      <c r="F8" s="23">
        <v>285.44</v>
      </c>
      <c r="G8" s="23">
        <v>71.599999999999994</v>
      </c>
      <c r="H8" s="46">
        <v>0</v>
      </c>
    </row>
    <row r="9" spans="1:8" s="19" customFormat="1" ht="47.25" x14ac:dyDescent="0.25">
      <c r="A9" s="17" t="s">
        <v>30</v>
      </c>
      <c r="B9" s="18" t="s">
        <v>17</v>
      </c>
      <c r="C9" s="23">
        <v>1783.4</v>
      </c>
      <c r="D9" s="23">
        <v>447.32</v>
      </c>
      <c r="E9" s="37"/>
      <c r="F9" s="23">
        <v>1783.4</v>
      </c>
      <c r="G9" s="23">
        <v>447.32</v>
      </c>
      <c r="H9" s="46">
        <v>0</v>
      </c>
    </row>
    <row r="10" spans="1:8" s="19" customFormat="1" ht="31.5" x14ac:dyDescent="0.25">
      <c r="A10" s="17" t="s">
        <v>31</v>
      </c>
      <c r="B10" s="18" t="s">
        <v>18</v>
      </c>
      <c r="C10" s="23">
        <v>94.2</v>
      </c>
      <c r="D10" s="23">
        <v>23.63</v>
      </c>
      <c r="E10" s="37"/>
      <c r="F10" s="23">
        <v>94.2</v>
      </c>
      <c r="G10" s="23">
        <v>23.63</v>
      </c>
      <c r="H10" s="46">
        <v>0</v>
      </c>
    </row>
    <row r="11" spans="1:8" s="19" customFormat="1" ht="31.5" x14ac:dyDescent="0.25">
      <c r="A11" s="17" t="s">
        <v>32</v>
      </c>
      <c r="B11" s="18" t="s">
        <v>19</v>
      </c>
      <c r="C11" s="23">
        <v>429.1</v>
      </c>
      <c r="D11" s="23">
        <v>107.62</v>
      </c>
      <c r="E11" s="37"/>
      <c r="F11" s="23">
        <v>429.1</v>
      </c>
      <c r="G11" s="23">
        <v>107.62</v>
      </c>
      <c r="H11" s="46">
        <v>0</v>
      </c>
    </row>
    <row r="12" spans="1:8" s="19" customFormat="1" x14ac:dyDescent="0.25">
      <c r="A12" s="34">
        <v>2</v>
      </c>
      <c r="B12" s="20" t="s">
        <v>20</v>
      </c>
      <c r="C12" s="24">
        <f>SUM(C13:C14)</f>
        <v>115.53</v>
      </c>
      <c r="D12" s="24">
        <f>SUM(D13:D14)</f>
        <v>28.98</v>
      </c>
      <c r="E12" s="37"/>
      <c r="F12" s="24">
        <f>SUM(F13:F14)</f>
        <v>115.53</v>
      </c>
      <c r="G12" s="24">
        <f>SUM(G13:G14)</f>
        <v>28.98</v>
      </c>
      <c r="H12" s="46">
        <v>0</v>
      </c>
    </row>
    <row r="13" spans="1:8" s="19" customFormat="1" x14ac:dyDescent="0.25">
      <c r="A13" s="17" t="s">
        <v>33</v>
      </c>
      <c r="B13" s="18" t="s">
        <v>21</v>
      </c>
      <c r="C13" s="23">
        <v>17.62</v>
      </c>
      <c r="D13" s="23">
        <v>4.42</v>
      </c>
      <c r="E13" s="37"/>
      <c r="F13" s="23">
        <v>17.62</v>
      </c>
      <c r="G13" s="23">
        <v>4.42</v>
      </c>
      <c r="H13" s="46">
        <v>0</v>
      </c>
    </row>
    <row r="14" spans="1:8" s="19" customFormat="1" x14ac:dyDescent="0.25">
      <c r="A14" s="17" t="s">
        <v>34</v>
      </c>
      <c r="B14" s="18" t="s">
        <v>35</v>
      </c>
      <c r="C14" s="23">
        <v>97.91</v>
      </c>
      <c r="D14" s="23">
        <v>24.56</v>
      </c>
      <c r="E14" s="37"/>
      <c r="F14" s="23">
        <v>97.91</v>
      </c>
      <c r="G14" s="23">
        <v>24.56</v>
      </c>
      <c r="H14" s="46">
        <v>0</v>
      </c>
    </row>
    <row r="15" spans="1:8" s="19" customFormat="1" ht="31.5" x14ac:dyDescent="0.25">
      <c r="A15" s="34">
        <v>3</v>
      </c>
      <c r="B15" s="20" t="s">
        <v>36</v>
      </c>
      <c r="C15" s="9">
        <f>C5+C12</f>
        <v>7620.69</v>
      </c>
      <c r="D15" s="24" t="s">
        <v>22</v>
      </c>
      <c r="E15" s="37"/>
      <c r="F15" s="9">
        <f>F5+F12</f>
        <v>8445.59</v>
      </c>
      <c r="G15" s="24" t="s">
        <v>22</v>
      </c>
      <c r="H15" s="46">
        <v>0</v>
      </c>
    </row>
    <row r="16" spans="1:8" s="19" customFormat="1" ht="31.5" x14ac:dyDescent="0.25">
      <c r="A16" s="34">
        <v>4</v>
      </c>
      <c r="B16" s="20" t="s">
        <v>23</v>
      </c>
      <c r="C16" s="24" t="s">
        <v>22</v>
      </c>
      <c r="D16" s="9">
        <f>D5+D12</f>
        <v>1911.47</v>
      </c>
      <c r="E16" s="37"/>
      <c r="F16" s="24" t="s">
        <v>22</v>
      </c>
      <c r="G16" s="9">
        <f>G5+G12</f>
        <v>2118.37</v>
      </c>
      <c r="H16" s="45">
        <f>G16/D16-1</f>
        <v>0.108</v>
      </c>
    </row>
    <row r="17" spans="1:8" s="19" customFormat="1" ht="31.5" x14ac:dyDescent="0.25">
      <c r="A17" s="34">
        <v>5</v>
      </c>
      <c r="B17" s="20" t="s">
        <v>24</v>
      </c>
      <c r="C17" s="24" t="s">
        <v>22</v>
      </c>
      <c r="D17" s="9">
        <f>D16*1.2</f>
        <v>2293.7600000000002</v>
      </c>
      <c r="E17" s="37"/>
      <c r="F17" s="24" t="s">
        <v>22</v>
      </c>
      <c r="G17" s="9">
        <f>G16*1.2</f>
        <v>2542.04</v>
      </c>
      <c r="H17" s="45">
        <f>G17/D17-1</f>
        <v>0.108</v>
      </c>
    </row>
    <row r="18" spans="1:8" s="19" customFormat="1" ht="31.5" x14ac:dyDescent="0.25">
      <c r="A18" s="34">
        <v>6</v>
      </c>
      <c r="B18" s="20" t="s">
        <v>25</v>
      </c>
      <c r="C18" s="24">
        <v>3986.82</v>
      </c>
      <c r="D18" s="24" t="s">
        <v>22</v>
      </c>
      <c r="E18" s="37"/>
      <c r="F18" s="24">
        <v>3986.82</v>
      </c>
      <c r="G18" s="24" t="s">
        <v>22</v>
      </c>
      <c r="H18" s="47"/>
    </row>
    <row r="19" spans="1:8" s="19" customFormat="1" x14ac:dyDescent="0.25">
      <c r="A19" s="34">
        <v>7</v>
      </c>
      <c r="B19" s="21" t="s">
        <v>26</v>
      </c>
      <c r="C19" s="33" t="s">
        <v>22</v>
      </c>
      <c r="D19" s="9">
        <f>C12/C5*100</f>
        <v>1.54</v>
      </c>
      <c r="E19" s="38"/>
      <c r="F19" s="33" t="s">
        <v>22</v>
      </c>
      <c r="G19" s="9">
        <f>F12/F5*100</f>
        <v>1.39</v>
      </c>
      <c r="H19" s="47"/>
    </row>
    <row r="21" spans="1:8" x14ac:dyDescent="0.25">
      <c r="A21" s="43"/>
      <c r="B21" s="43"/>
      <c r="D21" s="76" t="s">
        <v>64</v>
      </c>
      <c r="E21" s="76"/>
      <c r="F21" s="76"/>
      <c r="G21" s="76"/>
      <c r="H21" s="76"/>
    </row>
    <row r="22" spans="1:8" ht="15.75" customHeight="1" x14ac:dyDescent="0.25">
      <c r="A22" s="27"/>
      <c r="B22" s="49"/>
      <c r="C22" s="35"/>
      <c r="D22" s="35"/>
      <c r="E22" s="35"/>
      <c r="F22" s="35"/>
      <c r="G22" s="71"/>
      <c r="H22" s="71"/>
    </row>
    <row r="23" spans="1:8" s="14" customFormat="1" x14ac:dyDescent="0.25">
      <c r="A23" s="13"/>
      <c r="B23" s="13"/>
      <c r="C23" s="13"/>
      <c r="D23" s="13"/>
    </row>
    <row r="25" spans="1:8" x14ac:dyDescent="0.25">
      <c r="A25" s="14"/>
      <c r="B25" s="14"/>
      <c r="C25" s="14"/>
      <c r="D25" s="32"/>
    </row>
    <row r="27" spans="1:8" x14ac:dyDescent="0.25">
      <c r="A27" s="31"/>
      <c r="B27" s="31"/>
    </row>
  </sheetData>
  <mergeCells count="7">
    <mergeCell ref="A1:H1"/>
    <mergeCell ref="G22:H22"/>
    <mergeCell ref="A3:A4"/>
    <mergeCell ref="B3:B4"/>
    <mergeCell ref="C3:D3"/>
    <mergeCell ref="F3:G3"/>
    <mergeCell ref="D21:H21"/>
  </mergeCells>
  <pageMargins left="0.7" right="0.7" top="0.75" bottom="0.75" header="0.3" footer="0.3"/>
  <pageSetup paperSize="9" scale="86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Коригування ціни</vt:lpstr>
      <vt:lpstr>Послуга порівняння</vt:lpstr>
      <vt:lpstr>порівняння населення</vt:lpstr>
      <vt:lpstr>Порівняння БО</vt:lpstr>
      <vt:lpstr>Порівняння інші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2021-02-15T10:09:13Z</dcterms:modified>
</cp:coreProperties>
</file>